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brasscom.sharepoint.com/sites/BrasscomInterno/prod/2024/BRI2-2024-007 - Desoneração x Reoneração da Folha/Comparação DRE - CPRB e FOLHA/"/>
    </mc:Choice>
  </mc:AlternateContent>
  <xr:revisionPtr revIDLastSave="2051" documentId="8_{1300A26F-2264-4AB1-8A46-A1C8F3CD54AD}" xr6:coauthVersionLast="47" xr6:coauthVersionMax="47" xr10:uidLastSave="{D9E8F00C-E3C4-4149-8F6D-2FBA6C987F64}"/>
  <bookViews>
    <workbookView xWindow="-108" yWindow="-108" windowWidth="23256" windowHeight="12456" firstSheet="1" activeTab="1" xr2:uid="{00000000-000D-0000-FFFF-FFFF00000000}"/>
  </bookViews>
  <sheets>
    <sheet name="Contribuição Previdenciária" sheetId="2" state="hidden" r:id="rId1"/>
    <sheet name="Simulação Tributári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2" i="2"/>
  <c r="F28" i="3" s="1"/>
  <c r="H2" i="2"/>
  <c r="I3" i="2"/>
  <c r="I4" i="2"/>
  <c r="I5" i="2"/>
  <c r="I6" i="2"/>
  <c r="I2" i="2"/>
  <c r="H3" i="2"/>
  <c r="H4" i="2"/>
  <c r="H5" i="2"/>
  <c r="H6" i="2"/>
  <c r="G3" i="2"/>
  <c r="G4" i="2"/>
  <c r="G5" i="2"/>
  <c r="G6" i="2"/>
  <c r="G2" i="2"/>
  <c r="F29" i="3" l="1"/>
  <c r="I28" i="3"/>
  <c r="F30" i="3"/>
  <c r="F31" i="3"/>
  <c r="G29" i="3"/>
  <c r="G31" i="3"/>
  <c r="G32" i="3"/>
  <c r="J28" i="3" s="1"/>
  <c r="G30" i="3"/>
  <c r="I29" i="3" l="1"/>
  <c r="I30" i="3"/>
  <c r="I31" i="3"/>
  <c r="I32" i="3"/>
  <c r="J32" i="3"/>
  <c r="J31" i="3"/>
  <c r="J30" i="3"/>
  <c r="J29" i="3"/>
  <c r="H22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<sst xmlns="http://schemas.openxmlformats.org/spreadsheetml/2006/main" count="54" uniqueCount="45">
  <si>
    <t>Ano</t>
  </si>
  <si>
    <t>CPRB</t>
  </si>
  <si>
    <t>Folha</t>
  </si>
  <si>
    <t>Receita Bruta</t>
  </si>
  <si>
    <t>Impostos</t>
  </si>
  <si>
    <t>Receita Líquida</t>
  </si>
  <si>
    <t>Breakpoint</t>
  </si>
  <si>
    <t>Insira o valor:</t>
  </si>
  <si>
    <t xml:space="preserve"> (% da Receita Líquida)</t>
  </si>
  <si>
    <t>Contribuição
(Desoneração)</t>
  </si>
  <si>
    <t>20% da Folha</t>
  </si>
  <si>
    <t>Notas:</t>
  </si>
  <si>
    <t xml:space="preserve">  Salários:</t>
  </si>
  <si>
    <t xml:space="preserve"> (% da Receita Bruta)</t>
  </si>
  <si>
    <t>Custo da Folha de Pagamentos</t>
  </si>
  <si>
    <t>Salários</t>
  </si>
  <si>
    <t xml:space="preserve">     Se nenhum valor for inserido nas caixas com "Insira o valor", serão utilizados os exemplos</t>
  </si>
  <si>
    <t xml:space="preserve">     As tabelas acima são calculadas com base nos valores inseridos nas células com fundo verde</t>
  </si>
  <si>
    <t xml:space="preserve">  Custo da Folha de Pagamento:</t>
  </si>
  <si>
    <t xml:space="preserve">  Receita Líquida:</t>
  </si>
  <si>
    <t xml:space="preserve"> (% do Custo da Folha de Pagamento)</t>
  </si>
  <si>
    <t>Percentual de Contribuição sobre a Folha</t>
  </si>
  <si>
    <t>Alíquota
sobre a Receita Bruta</t>
  </si>
  <si>
    <t>PL 1847</t>
  </si>
  <si>
    <t>Escala da transição</t>
  </si>
  <si>
    <t>Se estiver zerado irá considerar o valor de:</t>
  </si>
  <si>
    <t>ex.: 50%</t>
  </si>
  <si>
    <t>ex.: 2/3</t>
  </si>
  <si>
    <t>Simulação da Contribuição Previdenciária Patronal</t>
  </si>
  <si>
    <t>ex.: 89,2%</t>
  </si>
  <si>
    <t>CPRB + Folha</t>
  </si>
  <si>
    <t>Alíquota CPRB</t>
  </si>
  <si>
    <t xml:space="preserve">  Premissas:</t>
  </si>
  <si>
    <r>
      <t xml:space="preserve">     Bandeira </t>
    </r>
    <r>
      <rPr>
        <sz val="10"/>
        <color rgb="FF00C532"/>
        <rFont val="Aptos Narrow"/>
        <family val="2"/>
        <scheme val="minor"/>
      </rPr>
      <t xml:space="preserve">verde </t>
    </r>
    <r>
      <rPr>
        <sz val="10"/>
        <color theme="1"/>
        <rFont val="Aptos Narrow"/>
        <family val="2"/>
        <scheme val="minor"/>
      </rPr>
      <t>indica que vale a pena continuar na Desoneração naquele ano</t>
    </r>
  </si>
  <si>
    <r>
      <t xml:space="preserve">     Bandeira </t>
    </r>
    <r>
      <rPr>
        <sz val="10"/>
        <color rgb="FFF9B509"/>
        <rFont val="Aptos Narrow"/>
        <family val="2"/>
        <scheme val="minor"/>
      </rPr>
      <t>amarela</t>
    </r>
    <r>
      <rPr>
        <sz val="10"/>
        <color rgb="FF00C532"/>
        <rFont val="Aptos Narrow"/>
        <family val="2"/>
        <scheme val="minor"/>
      </rPr>
      <t xml:space="preserve"> </t>
    </r>
    <r>
      <rPr>
        <sz val="10"/>
        <color theme="1"/>
        <rFont val="Aptos Narrow"/>
        <family val="2"/>
        <scheme val="minor"/>
      </rPr>
      <t>indica que as contribuições na Desoneração e os 20% da Folha são iguais</t>
    </r>
  </si>
  <si>
    <r>
      <t xml:space="preserve">     Bandeira </t>
    </r>
    <r>
      <rPr>
        <sz val="10"/>
        <color rgb="FFC00000"/>
        <rFont val="Aptos Narrow"/>
        <family val="2"/>
        <scheme val="minor"/>
      </rPr>
      <t>vermelha</t>
    </r>
    <r>
      <rPr>
        <sz val="10"/>
        <color theme="1"/>
        <rFont val="Aptos Narrow"/>
        <family val="2"/>
        <scheme val="minor"/>
      </rPr>
      <t xml:space="preserve"> indica que não vale a pena</t>
    </r>
  </si>
  <si>
    <t xml:space="preserve">  Alíquota CPRB:</t>
  </si>
  <si>
    <t>ex.: 4,5%</t>
  </si>
  <si>
    <t xml:space="preserve"> (De acordo com a Lei da Desoneração para cada setor)</t>
  </si>
  <si>
    <t xml:space="preserve">Vale a pena continuar na desoneração até:  </t>
  </si>
  <si>
    <r>
      <t xml:space="preserve">"O valor utilizado para Receita Bruta para os cálculos deve ser </t>
    </r>
    <r>
      <rPr>
        <b/>
        <sz val="10"/>
        <color theme="1"/>
        <rFont val="Segoe UI"/>
        <family val="2"/>
      </rPr>
      <t>100%</t>
    </r>
    <r>
      <rPr>
        <sz val="10"/>
        <color theme="1"/>
        <rFont val="Segoe UI"/>
        <family val="2"/>
      </rPr>
      <t>"</t>
    </r>
  </si>
  <si>
    <t>"O simulador desenvolvido pela Brasscom tem como objetivo auxiliar na
 avaliação de até quando vale a pena optar pela desoneração. Ele permite a alteração dos valores nas células, e automaticamente calcula e sinaliza, por meio de bandeiras e gráfico, se é mais vantajoso manter a desoneração (considerando a escala gradual do PL 1847) ou optar pela contribuição de 20% sobre a folha de pagamento."</t>
  </si>
  <si>
    <t>"Lei 12.546 e PL1847"</t>
  </si>
  <si>
    <t xml:space="preserve">  Valores Iniciais:</t>
  </si>
  <si>
    <t>"Os valores utilizados como exemplo são referentes à DRE de uma empresa fictícia do setor de 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</si>
</sst>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ptos Narrow"/>
      <family val="2"/>
      <scheme val="minor"/>
    </font>
    <font>
      <sz val="11"/>
      <color theme="0"/>
      <name val="Segoe U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0" tint="-0.499984740745262"/>
      <name val="Aptos Narrow"/>
      <family val="2"/>
      <scheme val="minor"/>
    </font>
    <font>
      <b/>
      <sz val="11"/>
      <color rgb="FF00C532"/>
      <name val="Aptos Narrow"/>
      <family val="2"/>
      <scheme val="minor"/>
    </font>
    <font>
      <b/>
      <sz val="12"/>
      <color theme="1"/>
      <name val="Segoe UI"/>
      <family val="2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theme="1"/>
      <name val="Segoe UI"/>
      <family val="2"/>
    </font>
    <font>
      <sz val="10"/>
      <color rgb="FF00C532"/>
      <name val="Aptos Narrow"/>
      <family val="2"/>
      <scheme val="minor"/>
    </font>
    <font>
      <sz val="10"/>
      <color rgb="FFF9B509"/>
      <name val="Aptos Narrow"/>
      <family val="2"/>
      <scheme val="minor"/>
    </font>
    <font>
      <sz val="10"/>
      <color rgb="FFC00000"/>
      <name val="Aptos Narrow"/>
      <family val="2"/>
      <scheme val="minor"/>
    </font>
    <font>
      <b/>
      <sz val="15"/>
      <color theme="6" tint="-0.499984740745262"/>
      <name val="Aptos Narrow"/>
      <family val="2"/>
      <scheme val="minor"/>
    </font>
    <font>
      <b/>
      <sz val="14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2D647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00C532"/>
      </left>
      <right style="double">
        <color rgb="FF00C532"/>
      </right>
      <top style="double">
        <color rgb="FF00C532"/>
      </top>
      <bottom style="double">
        <color rgb="FF00C532"/>
      </bottom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rgb="FF2C77AC"/>
      </left>
      <right style="double">
        <color rgb="FF2C77AC"/>
      </right>
      <top style="double">
        <color rgb="FF2C77AC"/>
      </top>
      <bottom/>
      <diagonal/>
    </border>
    <border>
      <left style="double">
        <color rgb="FF2C77AC"/>
      </left>
      <right style="double">
        <color rgb="FF2C77AC"/>
      </right>
      <top/>
      <bottom/>
      <diagonal/>
    </border>
    <border>
      <left style="double">
        <color rgb="FF2C77AC"/>
      </left>
      <right style="double">
        <color rgb="FF2C77AC"/>
      </right>
      <top/>
      <bottom style="double">
        <color rgb="FF2C77AC"/>
      </bottom>
      <diagonal/>
    </border>
    <border>
      <left style="double">
        <color rgb="FF2C77AC"/>
      </left>
      <right/>
      <top style="double">
        <color rgb="FF2C77AC"/>
      </top>
      <bottom/>
      <diagonal/>
    </border>
    <border>
      <left style="double">
        <color rgb="FF2C77AC"/>
      </left>
      <right/>
      <top/>
      <bottom/>
      <diagonal/>
    </border>
    <border>
      <left style="double">
        <color rgb="FF2C77AC"/>
      </left>
      <right/>
      <top/>
      <bottom style="double">
        <color rgb="FF2C77A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double">
        <color indexed="64"/>
      </right>
      <top style="double">
        <color theme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5" borderId="6" xfId="0" applyFill="1" applyBorder="1"/>
    <xf numFmtId="0" fontId="0" fillId="5" borderId="0" xfId="0" applyFill="1"/>
    <xf numFmtId="10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3" fillId="6" borderId="11" xfId="1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0" fillId="3" borderId="1" xfId="1" applyNumberFormat="1" applyFont="1" applyFill="1" applyBorder="1" applyAlignment="1">
      <alignment horizontal="center" vertical="center"/>
    </xf>
    <xf numFmtId="164" fontId="3" fillId="6" borderId="11" xfId="1" applyNumberFormat="1" applyFont="1" applyFill="1" applyBorder="1" applyAlignment="1" applyProtection="1">
      <alignment horizontal="center" vertical="center"/>
      <protection locked="0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0" xfId="0" applyFill="1"/>
    <xf numFmtId="0" fontId="7" fillId="7" borderId="0" xfId="0" applyFont="1" applyFill="1" applyAlignment="1">
      <alignment horizontal="center" vertical="center"/>
    </xf>
    <xf numFmtId="10" fontId="6" fillId="5" borderId="7" xfId="0" applyNumberFormat="1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4" fillId="7" borderId="0" xfId="0" applyFont="1" applyFill="1"/>
    <xf numFmtId="0" fontId="5" fillId="7" borderId="0" xfId="0" applyFont="1" applyFill="1"/>
    <xf numFmtId="9" fontId="6" fillId="5" borderId="7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12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28" xfId="0" applyFill="1" applyBorder="1"/>
    <xf numFmtId="164" fontId="15" fillId="7" borderId="21" xfId="1" applyNumberFormat="1" applyFont="1" applyFill="1" applyBorder="1" applyAlignment="1">
      <alignment horizontal="center" vertical="center"/>
    </xf>
    <xf numFmtId="164" fontId="15" fillId="7" borderId="18" xfId="1" applyNumberFormat="1" applyFont="1" applyFill="1" applyBorder="1" applyAlignment="1">
      <alignment horizontal="center" vertical="center"/>
    </xf>
    <xf numFmtId="164" fontId="14" fillId="7" borderId="18" xfId="1" applyNumberFormat="1" applyFont="1" applyFill="1" applyBorder="1" applyAlignment="1">
      <alignment horizontal="center" vertical="center"/>
    </xf>
    <xf numFmtId="164" fontId="14" fillId="7" borderId="12" xfId="1" applyNumberFormat="1" applyFont="1" applyFill="1" applyBorder="1" applyAlignment="1">
      <alignment horizontal="center" vertical="center"/>
    </xf>
    <xf numFmtId="9" fontId="5" fillId="7" borderId="15" xfId="0" applyNumberFormat="1" applyFont="1" applyFill="1" applyBorder="1" applyAlignment="1">
      <alignment horizontal="center" vertical="center"/>
    </xf>
    <xf numFmtId="164" fontId="15" fillId="7" borderId="22" xfId="1" applyNumberFormat="1" applyFont="1" applyFill="1" applyBorder="1" applyAlignment="1">
      <alignment horizontal="center" vertical="center"/>
    </xf>
    <xf numFmtId="164" fontId="15" fillId="7" borderId="19" xfId="1" applyNumberFormat="1" applyFont="1" applyFill="1" applyBorder="1" applyAlignment="1">
      <alignment horizontal="center" vertical="center"/>
    </xf>
    <xf numFmtId="164" fontId="14" fillId="7" borderId="19" xfId="1" applyNumberFormat="1" applyFont="1" applyFill="1" applyBorder="1" applyAlignment="1">
      <alignment horizontal="center" vertical="center"/>
    </xf>
    <xf numFmtId="164" fontId="14" fillId="7" borderId="13" xfId="1" applyNumberFormat="1" applyFont="1" applyFill="1" applyBorder="1" applyAlignment="1">
      <alignment horizontal="center" vertical="center"/>
    </xf>
    <xf numFmtId="9" fontId="5" fillId="7" borderId="16" xfId="0" applyNumberFormat="1" applyFont="1" applyFill="1" applyBorder="1" applyAlignment="1">
      <alignment horizontal="center" vertical="center"/>
    </xf>
    <xf numFmtId="164" fontId="15" fillId="7" borderId="23" xfId="1" applyNumberFormat="1" applyFont="1" applyFill="1" applyBorder="1" applyAlignment="1">
      <alignment horizontal="center" vertical="center"/>
    </xf>
    <xf numFmtId="164" fontId="15" fillId="7" borderId="20" xfId="1" applyNumberFormat="1" applyFont="1" applyFill="1" applyBorder="1" applyAlignment="1">
      <alignment horizontal="center" vertical="center"/>
    </xf>
    <xf numFmtId="164" fontId="14" fillId="7" borderId="20" xfId="1" applyNumberFormat="1" applyFont="1" applyFill="1" applyBorder="1" applyAlignment="1">
      <alignment horizontal="center" vertical="center"/>
    </xf>
    <xf numFmtId="164" fontId="14" fillId="7" borderId="14" xfId="1" applyNumberFormat="1" applyFont="1" applyFill="1" applyBorder="1" applyAlignment="1">
      <alignment horizontal="center" vertical="center"/>
    </xf>
    <xf numFmtId="9" fontId="5" fillId="7" borderId="17" xfId="0" applyNumberFormat="1" applyFont="1" applyFill="1" applyBorder="1" applyAlignment="1">
      <alignment horizontal="center" vertical="center"/>
    </xf>
    <xf numFmtId="0" fontId="10" fillId="7" borderId="9" xfId="0" applyFont="1" applyFill="1" applyBorder="1"/>
    <xf numFmtId="0" fontId="0" fillId="7" borderId="0" xfId="0" applyFill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9" fontId="5" fillId="7" borderId="27" xfId="0" applyNumberFormat="1" applyFont="1" applyFill="1" applyBorder="1" applyAlignment="1">
      <alignment horizontal="center" vertical="center"/>
    </xf>
    <xf numFmtId="9" fontId="5" fillId="7" borderId="7" xfId="0" applyNumberFormat="1" applyFont="1" applyFill="1" applyBorder="1" applyAlignment="1">
      <alignment horizontal="center" vertical="center"/>
    </xf>
    <xf numFmtId="9" fontId="5" fillId="7" borderId="32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right"/>
    </xf>
    <xf numFmtId="0" fontId="10" fillId="7" borderId="0" xfId="0" applyFont="1" applyFill="1"/>
    <xf numFmtId="0" fontId="0" fillId="9" borderId="29" xfId="0" applyFill="1" applyBorder="1"/>
    <xf numFmtId="0" fontId="0" fillId="9" borderId="30" xfId="0" applyFill="1" applyBorder="1"/>
    <xf numFmtId="0" fontId="3" fillId="9" borderId="30" xfId="0" applyFont="1" applyFill="1" applyBorder="1" applyAlignment="1">
      <alignment horizontal="right" vertical="center"/>
    </xf>
    <xf numFmtId="0" fontId="16" fillId="5" borderId="0" xfId="0" applyFont="1" applyFill="1" applyAlignment="1">
      <alignment horizontal="left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10" fontId="6" fillId="7" borderId="28" xfId="0" applyNumberFormat="1" applyFont="1" applyFill="1" applyBorder="1" applyAlignment="1">
      <alignment vertical="top" wrapText="1"/>
    </xf>
    <xf numFmtId="0" fontId="0" fillId="4" borderId="33" xfId="0" applyFill="1" applyBorder="1"/>
    <xf numFmtId="0" fontId="0" fillId="4" borderId="34" xfId="0" applyFill="1" applyBorder="1"/>
    <xf numFmtId="0" fontId="8" fillId="7" borderId="6" xfId="0" applyFont="1" applyFill="1" applyBorder="1" applyAlignment="1">
      <alignment horizontal="left" vertical="center"/>
    </xf>
    <xf numFmtId="0" fontId="11" fillId="7" borderId="0" xfId="0" applyFont="1" applyFill="1" applyAlignment="1">
      <alignment vertical="center"/>
    </xf>
    <xf numFmtId="0" fontId="0" fillId="7" borderId="7" xfId="0" applyFill="1" applyBorder="1" applyAlignment="1">
      <alignment horizontal="left"/>
    </xf>
    <xf numFmtId="0" fontId="0" fillId="7" borderId="3" xfId="0" applyFill="1" applyBorder="1"/>
    <xf numFmtId="0" fontId="21" fillId="7" borderId="0" xfId="0" applyFont="1" applyFill="1"/>
    <xf numFmtId="0" fontId="0" fillId="7" borderId="0" xfId="0" applyFill="1" applyAlignment="1">
      <alignment horizontal="left"/>
    </xf>
    <xf numFmtId="0" fontId="11" fillId="7" borderId="7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0" fillId="7" borderId="22" xfId="0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10" fontId="6" fillId="7" borderId="7" xfId="0" applyNumberFormat="1" applyFont="1" applyFill="1" applyBorder="1" applyAlignment="1">
      <alignment horizontal="center" vertical="top" wrapText="1"/>
    </xf>
    <xf numFmtId="0" fontId="0" fillId="7" borderId="0" xfId="0" applyFill="1" applyAlignment="1">
      <alignment horizontal="center"/>
    </xf>
    <xf numFmtId="0" fontId="20" fillId="8" borderId="29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9" fontId="3" fillId="6" borderId="11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colors>
    <mruColors>
      <color rgb="FF2D647D"/>
      <color rgb="FFF7F7F7"/>
      <color rgb="FF00C532"/>
      <color rgb="FFF9B509"/>
      <color rgb="FF2C77AC"/>
      <color rgb="FF4497BC"/>
      <color rgb="FFD6F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35206869633098E-2"/>
          <c:y val="0.08"/>
          <c:w val="0.91412958626073382"/>
          <c:h val="0.83371697993395999"/>
        </c:manualLayout>
      </c:layout>
      <c:barChart>
        <c:barDir val="col"/>
        <c:grouping val="clustered"/>
        <c:varyColors val="0"/>
        <c:ser>
          <c:idx val="0"/>
          <c:order val="0"/>
          <c:tx>
            <c:v>Contribuição pela Desoneração</c:v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rgbClr val="2C77AC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'Simulação Tributária'!$L$28:$L$32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'Simulação Tributária'!$I$28:$I$32</c:f>
              <c:numCache>
                <c:formatCode>0.0%</c:formatCode>
                <c:ptCount val="5"/>
                <c:pt idx="0">
                  <c:v>4.4999999999999998E-2</c:v>
                </c:pt>
                <c:pt idx="1">
                  <c:v>5.0869999999999999E-2</c:v>
                </c:pt>
                <c:pt idx="2">
                  <c:v>5.6739999999999999E-2</c:v>
                </c:pt>
                <c:pt idx="3">
                  <c:v>6.2609999999999999E-2</c:v>
                </c:pt>
                <c:pt idx="4">
                  <c:v>5.9480000000000005E-2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3-48D8-8B71-32C6D4D741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5572943"/>
        <c:axId val="795572463"/>
      </c:barChart>
      <c:lineChart>
        <c:grouping val="standard"/>
        <c:varyColors val="0"/>
        <c:ser>
          <c:idx val="1"/>
          <c:order val="1"/>
          <c:tx>
            <c:v>20% da Folha</c:v>
          </c:tx>
          <c:spPr>
            <a:ln w="19050" cap="rnd" cmpd="sng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noFill/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'Simulação Tributária'!$L$28:$L$32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'Simulação Tributária'!$J$28:$J$32</c:f>
              <c:numCache>
                <c:formatCode>0.0%</c:formatCode>
                <c:ptCount val="5"/>
                <c:pt idx="0">
                  <c:v>5.9480000000000005E-2</c:v>
                </c:pt>
                <c:pt idx="1">
                  <c:v>5.9480000000000005E-2</c:v>
                </c:pt>
                <c:pt idx="2">
                  <c:v>5.9480000000000005E-2</c:v>
                </c:pt>
                <c:pt idx="3">
                  <c:v>5.9480000000000005E-2</c:v>
                </c:pt>
                <c:pt idx="4">
                  <c:v>5.9480000000000005E-2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3-48D8-8B71-32C6D4D74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72943"/>
        <c:axId val="795572463"/>
      </c:lineChart>
      <c:catAx>
        <c:axId val="795572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rgbClr val="2D647D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5572463"/>
        <c:crosses val="autoZero"/>
        <c:auto val="1"/>
        <c:lblAlgn val="ctr"/>
        <c:lblOffset val="100"/>
        <c:noMultiLvlLbl val="0"/>
      </c:catAx>
      <c:valAx>
        <c:axId val="7955724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79557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903532550234501E-2"/>
          <c:y val="1.0544207804282767E-2"/>
          <c:w val="0.87174205683305983"/>
          <c:h val="8.0304461942257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33866</xdr:colOff>
      <xdr:row>5</xdr:row>
      <xdr:rowOff>152400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3BABBF9F-805A-2F64-D92C-ED4F5A96BA5C}"/>
            </a:ext>
          </a:extLst>
        </xdr:cNvPr>
        <xdr:cNvSpPr/>
      </xdr:nvSpPr>
      <xdr:spPr>
        <a:xfrm>
          <a:off x="0" y="0"/>
          <a:ext cx="16298333" cy="1083733"/>
        </a:xfrm>
        <a:prstGeom prst="roundRect">
          <a:avLst>
            <a:gd name="adj" fmla="val 0"/>
          </a:avLst>
        </a:prstGeom>
        <a:gradFill flip="none" rotWithShape="1">
          <a:gsLst>
            <a:gs pos="40000">
              <a:srgbClr val="4497BC"/>
            </a:gs>
            <a:gs pos="0">
              <a:srgbClr val="2D647D"/>
            </a:gs>
            <a:gs pos="60000">
              <a:srgbClr val="4497BC"/>
            </a:gs>
            <a:gs pos="50000">
              <a:schemeClr val="accent1">
                <a:lumMod val="45000"/>
                <a:lumOff val="55000"/>
              </a:schemeClr>
            </a:gs>
            <a:gs pos="100000">
              <a:schemeClr val="accent1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121919</xdr:colOff>
      <xdr:row>6</xdr:row>
      <xdr:rowOff>262467</xdr:rowOff>
    </xdr:from>
    <xdr:to>
      <xdr:col>13</xdr:col>
      <xdr:colOff>684106</xdr:colOff>
      <xdr:row>22</xdr:row>
      <xdr:rowOff>8466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02A3B54-28EB-D2C3-3BB7-EBF7C7161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9676</xdr:colOff>
      <xdr:row>0</xdr:row>
      <xdr:rowOff>0</xdr:rowOff>
    </xdr:from>
    <xdr:to>
      <xdr:col>5</xdr:col>
      <xdr:colOff>462038</xdr:colOff>
      <xdr:row>5</xdr:row>
      <xdr:rowOff>159279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2425A3-FE89-63F1-44DD-27025997E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6" y="0"/>
          <a:ext cx="1942495" cy="1090612"/>
        </a:xfrm>
        <a:prstGeom prst="rect">
          <a:avLst/>
        </a:prstGeom>
      </xdr:spPr>
    </xdr:pic>
    <xdr:clientData/>
  </xdr:twoCellAnchor>
  <xdr:twoCellAnchor editAs="oneCell">
    <xdr:from>
      <xdr:col>9</xdr:col>
      <xdr:colOff>482598</xdr:colOff>
      <xdr:row>1</xdr:row>
      <xdr:rowOff>93133</xdr:rowOff>
    </xdr:from>
    <xdr:to>
      <xdr:col>13</xdr:col>
      <xdr:colOff>436805</xdr:colOff>
      <xdr:row>5</xdr:row>
      <xdr:rowOff>94734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E45C082-57F3-6B7E-0A67-B8814F29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3265" y="127000"/>
          <a:ext cx="3340873" cy="89906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</xdr:row>
      <xdr:rowOff>139700</xdr:rowOff>
    </xdr:from>
    <xdr:to>
      <xdr:col>1</xdr:col>
      <xdr:colOff>203200</xdr:colOff>
      <xdr:row>39</xdr:row>
      <xdr:rowOff>12700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0A47817B-B61E-457D-9416-AADC0EF9B179}"/>
            </a:ext>
          </a:extLst>
        </xdr:cNvPr>
        <xdr:cNvSpPr/>
      </xdr:nvSpPr>
      <xdr:spPr>
        <a:xfrm>
          <a:off x="1" y="1041400"/>
          <a:ext cx="228599" cy="7747000"/>
        </a:xfrm>
        <a:prstGeom prst="roundRect">
          <a:avLst>
            <a:gd name="adj" fmla="val 0"/>
          </a:avLst>
        </a:prstGeom>
        <a:gradFill flip="none" rotWithShape="1">
          <a:gsLst>
            <a:gs pos="40000">
              <a:srgbClr val="4497BC"/>
            </a:gs>
            <a:gs pos="0">
              <a:srgbClr val="2D647D"/>
            </a:gs>
            <a:gs pos="60000">
              <a:srgbClr val="4497BC"/>
            </a:gs>
            <a:gs pos="50000">
              <a:schemeClr val="accent1">
                <a:lumMod val="45000"/>
                <a:lumOff val="55000"/>
              </a:schemeClr>
            </a:gs>
            <a:gs pos="100000">
              <a:schemeClr val="accent1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16933</xdr:colOff>
      <xdr:row>5</xdr:row>
      <xdr:rowOff>152399</xdr:rowOff>
    </xdr:from>
    <xdr:to>
      <xdr:col>21</xdr:col>
      <xdr:colOff>33865</xdr:colOff>
      <xdr:row>39</xdr:row>
      <xdr:rowOff>0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A413F416-5C89-4868-85EE-F1F36F737005}"/>
            </a:ext>
          </a:extLst>
        </xdr:cNvPr>
        <xdr:cNvSpPr/>
      </xdr:nvSpPr>
      <xdr:spPr>
        <a:xfrm>
          <a:off x="16095133" y="1083732"/>
          <a:ext cx="203199" cy="7645401"/>
        </a:xfrm>
        <a:prstGeom prst="roundRect">
          <a:avLst>
            <a:gd name="adj" fmla="val 0"/>
          </a:avLst>
        </a:prstGeom>
        <a:gradFill flip="none" rotWithShape="1">
          <a:gsLst>
            <a:gs pos="40000">
              <a:srgbClr val="4497BC"/>
            </a:gs>
            <a:gs pos="0">
              <a:srgbClr val="2D647D"/>
            </a:gs>
            <a:gs pos="60000">
              <a:srgbClr val="4497BC"/>
            </a:gs>
            <a:gs pos="50000">
              <a:schemeClr val="accent1">
                <a:lumMod val="45000"/>
                <a:lumOff val="55000"/>
              </a:schemeClr>
            </a:gs>
            <a:gs pos="100000">
              <a:schemeClr val="accent1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38</xdr:row>
      <xdr:rowOff>16934</xdr:rowOff>
    </xdr:from>
    <xdr:to>
      <xdr:col>21</xdr:col>
      <xdr:colOff>33866</xdr:colOff>
      <xdr:row>39</xdr:row>
      <xdr:rowOff>16935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8DABBBE2-D399-4216-BA75-28A53A4E4B1E}"/>
            </a:ext>
          </a:extLst>
        </xdr:cNvPr>
        <xdr:cNvSpPr/>
      </xdr:nvSpPr>
      <xdr:spPr>
        <a:xfrm>
          <a:off x="0" y="8551334"/>
          <a:ext cx="16298333" cy="194734"/>
        </a:xfrm>
        <a:prstGeom prst="roundRect">
          <a:avLst>
            <a:gd name="adj" fmla="val 0"/>
          </a:avLst>
        </a:prstGeom>
        <a:gradFill flip="none" rotWithShape="1">
          <a:gsLst>
            <a:gs pos="40000">
              <a:srgbClr val="4497BC"/>
            </a:gs>
            <a:gs pos="0">
              <a:srgbClr val="2D647D"/>
            </a:gs>
            <a:gs pos="60000">
              <a:srgbClr val="4497BC"/>
            </a:gs>
            <a:gs pos="50000">
              <a:schemeClr val="accent1">
                <a:lumMod val="45000"/>
                <a:lumOff val="55000"/>
              </a:schemeClr>
            </a:gs>
            <a:gs pos="100000">
              <a:schemeClr val="accent1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E1A6-A6D6-4A89-A967-C37F508234FC}">
  <sheetPr codeName="Planilha1"/>
  <dimension ref="A1:J6"/>
  <sheetViews>
    <sheetView workbookViewId="0">
      <selection activeCell="H12" sqref="H12"/>
    </sheetView>
  </sheetViews>
  <sheetFormatPr defaultRowHeight="14.4" x14ac:dyDescent="0.3"/>
  <cols>
    <col min="2" max="2" width="0" hidden="1" customWidth="1"/>
    <col min="3" max="3" width="14.33203125" customWidth="1"/>
    <col min="5" max="5" width="15.109375" customWidth="1"/>
    <col min="6" max="6" width="12.44140625" customWidth="1"/>
    <col min="7" max="7" width="15.109375" customWidth="1"/>
    <col min="8" max="8" width="31.33203125" customWidth="1"/>
    <col min="9" max="9" width="12.109375" customWidth="1"/>
    <col min="10" max="10" width="11.44140625" hidden="1" customWidth="1"/>
  </cols>
  <sheetData>
    <row r="1" spans="1:10" ht="16.8" x14ac:dyDescent="0.3">
      <c r="A1" s="1" t="s">
        <v>0</v>
      </c>
      <c r="B1" s="1" t="s">
        <v>1</v>
      </c>
      <c r="C1" s="1" t="s">
        <v>31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14</v>
      </c>
      <c r="I1" s="1" t="s">
        <v>15</v>
      </c>
      <c r="J1" s="1" t="s">
        <v>6</v>
      </c>
    </row>
    <row r="2" spans="1:10" x14ac:dyDescent="0.3">
      <c r="A2" s="2">
        <v>2024</v>
      </c>
      <c r="B2" s="2">
        <v>4.4999999999999998E-2</v>
      </c>
      <c r="C2" s="13">
        <f xml:space="preserve"> IF('Simulação Tributária'!$H$19 &gt; 0, 'Simulação Tributária'!$H$19, 0.045)</f>
        <v>4.4999999999999998E-2</v>
      </c>
      <c r="D2" s="2">
        <v>0.2</v>
      </c>
      <c r="E2" s="2">
        <v>1</v>
      </c>
      <c r="F2" s="2">
        <v>0.10780000000000001</v>
      </c>
      <c r="G2" s="2">
        <f xml:space="preserve"> IF('Simulação Tributária'!$H$10 &gt; 0, 'Simulação Tributária'!$H$10, 0.8922)</f>
        <v>0.89219999999999999</v>
      </c>
      <c r="H2" s="8">
        <f xml:space="preserve"> IF('Simulação Tributária'!$H$13 &gt; 0, 'Simulação Tributária'!$H$13, 0.5)</f>
        <v>0.5</v>
      </c>
      <c r="I2" s="8">
        <f xml:space="preserve"> IF('Simulação Tributária'!$H$16 &gt; 0, 'Simulação Tributária'!$H$16, 2/3)</f>
        <v>0.66666666666666663</v>
      </c>
      <c r="J2" s="7">
        <v>0.40339999999999998</v>
      </c>
    </row>
    <row r="3" spans="1:10" x14ac:dyDescent="0.3">
      <c r="A3" s="2">
        <v>2025</v>
      </c>
      <c r="B3" s="2">
        <v>3.5999999999999997E-2</v>
      </c>
      <c r="C3" s="13">
        <f xml:space="preserve"> IF('Simulação Tributária'!$H$19 &gt; 0, 'Simulação Tributária'!$H$19, 0.045)</f>
        <v>4.4999999999999998E-2</v>
      </c>
      <c r="D3" s="2">
        <v>0.05</v>
      </c>
      <c r="E3" s="2">
        <v>1</v>
      </c>
      <c r="F3" s="2">
        <v>0.10780000000000001</v>
      </c>
      <c r="G3" s="2">
        <f xml:space="preserve"> IF('Simulação Tributária'!$H$10 &gt; 0, 'Simulação Tributária'!$H$10, 0.8922)</f>
        <v>0.89219999999999999</v>
      </c>
      <c r="H3" s="8">
        <f xml:space="preserve"> IF('Simulação Tributária'!$H$13 &gt; 0, 'Simulação Tributária'!$H$13, 0.5)</f>
        <v>0.5</v>
      </c>
      <c r="I3" s="8">
        <f xml:space="preserve"> IF('Simulação Tributária'!$H$16 &gt; 0, 'Simulação Tributária'!$H$16, 2/3)</f>
        <v>0.66666666666666663</v>
      </c>
      <c r="J3" s="7">
        <v>0.45390000000000003</v>
      </c>
    </row>
    <row r="4" spans="1:10" x14ac:dyDescent="0.3">
      <c r="A4" s="2">
        <v>2026</v>
      </c>
      <c r="B4" s="2">
        <v>2.7E-2</v>
      </c>
      <c r="C4" s="13">
        <f xml:space="preserve"> IF('Simulação Tributária'!$H$19 &gt; 0, 'Simulação Tributária'!$H$19, 0.045)</f>
        <v>4.4999999999999998E-2</v>
      </c>
      <c r="D4" s="2">
        <v>0.1</v>
      </c>
      <c r="E4" s="2">
        <v>1</v>
      </c>
      <c r="F4" s="2">
        <v>0.10780000000000001</v>
      </c>
      <c r="G4" s="2">
        <f xml:space="preserve"> IF('Simulação Tributária'!$H$10 &gt; 0, 'Simulação Tributária'!$H$10, 0.8922)</f>
        <v>0.89219999999999999</v>
      </c>
      <c r="H4" s="8">
        <f xml:space="preserve"> IF('Simulação Tributária'!$H$13 &gt; 0, 'Simulação Tributária'!$H$13, 0.5)</f>
        <v>0.5</v>
      </c>
      <c r="I4" s="8">
        <f xml:space="preserve"> IF('Simulação Tributária'!$H$16 &gt; 0, 'Simulação Tributária'!$H$16, 2/3)</f>
        <v>0.66666666666666663</v>
      </c>
      <c r="J4" s="7">
        <v>0.60519999999999996</v>
      </c>
    </row>
    <row r="5" spans="1:10" x14ac:dyDescent="0.3">
      <c r="A5" s="2">
        <v>2027</v>
      </c>
      <c r="B5" s="2">
        <v>1.7999999999999999E-2</v>
      </c>
      <c r="C5" s="13">
        <f xml:space="preserve"> IF('Simulação Tributária'!$H$19 &gt; 0, 'Simulação Tributária'!$H$19, 0.045)</f>
        <v>4.4999999999999998E-2</v>
      </c>
      <c r="D5" s="2">
        <v>0.15</v>
      </c>
      <c r="E5" s="2">
        <v>1</v>
      </c>
      <c r="F5" s="2">
        <v>0.10780000000000001</v>
      </c>
      <c r="G5" s="2">
        <f xml:space="preserve"> IF('Simulação Tributária'!$H$10 &gt; 0, 'Simulação Tributária'!$H$10, 0.8922)</f>
        <v>0.89219999999999999</v>
      </c>
      <c r="H5" s="8">
        <f xml:space="preserve"> IF('Simulação Tributária'!$H$13 &gt; 0, 'Simulação Tributária'!$H$13, 0.5)</f>
        <v>0.5</v>
      </c>
      <c r="I5" s="8">
        <f xml:space="preserve"> IF('Simulação Tributária'!$H$16 &gt; 0, 'Simulação Tributária'!$H$16, 2/3)</f>
        <v>0.66666666666666663</v>
      </c>
      <c r="J5" s="7"/>
    </row>
    <row r="6" spans="1:10" x14ac:dyDescent="0.3">
      <c r="A6" s="2">
        <v>2028</v>
      </c>
      <c r="B6" s="2">
        <v>0</v>
      </c>
      <c r="C6" s="13">
        <f xml:space="preserve"> IF('Simulação Tributária'!$H$19 &gt; 0, 'Simulação Tributária'!$H$19, 0.045)</f>
        <v>4.4999999999999998E-2</v>
      </c>
      <c r="D6" s="2">
        <v>0.2</v>
      </c>
      <c r="E6" s="2">
        <v>1</v>
      </c>
      <c r="F6" s="2">
        <v>0.10780000000000001</v>
      </c>
      <c r="G6" s="2">
        <f xml:space="preserve"> IF('Simulação Tributária'!$H$10 &gt; 0, 'Simulação Tributária'!$H$10, 0.8922)</f>
        <v>0.89219999999999999</v>
      </c>
      <c r="H6" s="8">
        <f xml:space="preserve"> IF('Simulação Tributária'!$H$13 &gt; 0, 'Simulação Tributária'!$H$13, 0.5)</f>
        <v>0.5</v>
      </c>
      <c r="I6" s="8">
        <f xml:space="preserve"> IF('Simulação Tributária'!$H$16 &gt; 0, 'Simulação Tributária'!$H$16, 2/3)</f>
        <v>0.66666666666666663</v>
      </c>
      <c r="J6" s="2"/>
    </row>
  </sheetData>
  <sheetProtection algorithmName="SHA-512" hashValue="hqmkEnrLCxp6BC5xTgysK2Lz7M4fCLEb2jzix1l4YYlgectKG5092axRIoMb0r7K1hhgvHPgA6NTejzImfDYlQ==" saltValue="kKK/MHeI+XGPZLZ/t6wBuw==" spinCount="100000"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5E37-346B-4084-B4B2-E0D46FADEEA2}">
  <sheetPr codeName="Planilha2"/>
  <dimension ref="B1:U39"/>
  <sheetViews>
    <sheetView showGridLines="0" tabSelected="1" zoomScale="90" zoomScaleNormal="90" workbookViewId="0">
      <selection activeCell="H13" sqref="H13"/>
    </sheetView>
  </sheetViews>
  <sheetFormatPr defaultRowHeight="14.4" x14ac:dyDescent="0.3"/>
  <cols>
    <col min="1" max="1" width="0.33203125" customWidth="1"/>
    <col min="2" max="2" width="3.109375" customWidth="1"/>
    <col min="3" max="3" width="5.77734375" customWidth="1"/>
    <col min="4" max="4" width="6.6640625" customWidth="1"/>
    <col min="5" max="5" width="5.77734375" customWidth="1"/>
    <col min="6" max="6" width="15" customWidth="1"/>
    <col min="7" max="7" width="18.88671875" customWidth="1"/>
    <col min="8" max="8" width="12.109375" customWidth="1"/>
    <col min="9" max="9" width="22.33203125" customWidth="1"/>
    <col min="10" max="10" width="16.6640625" customWidth="1"/>
    <col min="11" max="11" width="3.21875" customWidth="1"/>
    <col min="12" max="12" width="12.88671875" customWidth="1"/>
    <col min="13" max="13" width="16.6640625" customWidth="1"/>
    <col min="14" max="14" width="13.109375" customWidth="1"/>
    <col min="15" max="15" width="3.88671875" customWidth="1"/>
    <col min="16" max="16" width="8.6640625" customWidth="1"/>
    <col min="17" max="17" width="18.33203125" customWidth="1"/>
    <col min="18" max="18" width="16.88671875" customWidth="1"/>
    <col min="19" max="19" width="23.33203125" customWidth="1"/>
    <col min="20" max="20" width="3" customWidth="1"/>
    <col min="21" max="21" width="2.6640625" customWidth="1"/>
    <col min="22" max="22" width="9" customWidth="1"/>
  </cols>
  <sheetData>
    <row r="1" spans="2:21" ht="2.4" customHeight="1" thickBot="1" x14ac:dyDescent="0.35"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U1" s="12"/>
    </row>
    <row r="3" spans="2:21" ht="18" customHeight="1" x14ac:dyDescent="0.3"/>
    <row r="4" spans="2:21" ht="26.4" customHeight="1" x14ac:dyDescent="0.3"/>
    <row r="5" spans="2:21" ht="11.4" customHeight="1" x14ac:dyDescent="0.3"/>
    <row r="6" spans="2:21" ht="12.6" customHeight="1" thickBot="1" x14ac:dyDescent="0.35"/>
    <row r="7" spans="2:21" ht="21" customHeight="1" thickTop="1" x14ac:dyDescent="0.3">
      <c r="B7" s="67"/>
      <c r="C7" s="15"/>
      <c r="D7" s="16"/>
      <c r="E7" s="16"/>
      <c r="F7" s="16"/>
      <c r="G7" s="16"/>
      <c r="H7" s="16"/>
      <c r="I7" s="66"/>
      <c r="J7" s="15"/>
      <c r="K7" s="16"/>
      <c r="L7" s="16"/>
      <c r="M7" s="16"/>
      <c r="N7" s="32"/>
      <c r="O7" s="15"/>
      <c r="P7" s="16"/>
      <c r="Q7" s="16"/>
      <c r="R7" s="16"/>
      <c r="S7" s="16"/>
      <c r="T7" s="32"/>
      <c r="U7" s="18"/>
    </row>
    <row r="8" spans="2:21" ht="21" customHeight="1" x14ac:dyDescent="0.45">
      <c r="B8" s="68"/>
      <c r="C8" s="17"/>
      <c r="D8" s="18"/>
      <c r="E8" s="18"/>
      <c r="F8" s="18"/>
      <c r="G8" s="18"/>
      <c r="H8" s="18"/>
      <c r="I8" s="81" t="s">
        <v>25</v>
      </c>
      <c r="J8" s="17"/>
      <c r="K8" s="18"/>
      <c r="L8" s="18"/>
      <c r="M8" s="18"/>
      <c r="N8" s="26"/>
      <c r="O8" s="17"/>
      <c r="P8" s="73" t="s">
        <v>28</v>
      </c>
      <c r="Q8" s="18"/>
      <c r="R8" s="18"/>
      <c r="S8" s="18"/>
      <c r="T8" s="26"/>
      <c r="U8" s="18"/>
    </row>
    <row r="9" spans="2:21" ht="19.95" customHeight="1" thickBot="1" x14ac:dyDescent="0.35">
      <c r="B9" s="68"/>
      <c r="C9" s="17"/>
      <c r="D9" s="18"/>
      <c r="E9" s="18"/>
      <c r="F9" s="18"/>
      <c r="G9" s="18"/>
      <c r="H9" s="19" t="s">
        <v>7</v>
      </c>
      <c r="I9" s="81"/>
      <c r="J9" s="17"/>
      <c r="K9" s="18"/>
      <c r="L9" s="18"/>
      <c r="M9" s="18"/>
      <c r="N9" s="26"/>
      <c r="O9" s="17"/>
      <c r="P9" s="18"/>
      <c r="Q9" s="18"/>
      <c r="R9" s="18"/>
      <c r="S9" s="18"/>
      <c r="T9" s="26"/>
      <c r="U9" s="18"/>
    </row>
    <row r="10" spans="2:21" ht="19.95" customHeight="1" thickTop="1" thickBot="1" x14ac:dyDescent="0.5">
      <c r="B10" s="68"/>
      <c r="C10" s="5"/>
      <c r="D10" s="63" t="s">
        <v>19</v>
      </c>
      <c r="E10" s="6"/>
      <c r="F10" s="6"/>
      <c r="G10" s="6"/>
      <c r="H10" s="9"/>
      <c r="I10" s="20" t="s">
        <v>29</v>
      </c>
      <c r="J10" s="17"/>
      <c r="K10" s="18"/>
      <c r="L10" s="18"/>
      <c r="M10" s="18"/>
      <c r="N10" s="26"/>
      <c r="O10" s="17"/>
      <c r="P10" s="18"/>
      <c r="Q10" s="18"/>
      <c r="R10" s="18"/>
      <c r="S10" s="18"/>
      <c r="T10" s="26"/>
      <c r="U10" s="18"/>
    </row>
    <row r="11" spans="2:21" ht="19.95" customHeight="1" thickTop="1" x14ac:dyDescent="0.35">
      <c r="B11" s="68"/>
      <c r="C11" s="17"/>
      <c r="D11" s="30" t="s">
        <v>13</v>
      </c>
      <c r="F11" s="18"/>
      <c r="G11" s="18"/>
      <c r="H11" s="18"/>
      <c r="I11" s="21"/>
      <c r="J11" s="17"/>
      <c r="K11" s="18"/>
      <c r="L11" s="18"/>
      <c r="M11" s="18"/>
      <c r="N11" s="26"/>
      <c r="O11" s="17"/>
      <c r="P11" s="18"/>
      <c r="Q11" s="18"/>
      <c r="R11" s="18"/>
      <c r="S11" s="18"/>
      <c r="T11" s="26"/>
      <c r="U11" s="18"/>
    </row>
    <row r="12" spans="2:21" ht="17.399999999999999" thickBot="1" x14ac:dyDescent="0.45">
      <c r="B12" s="68"/>
      <c r="C12" s="17"/>
      <c r="D12" s="23"/>
      <c r="F12" s="22"/>
      <c r="G12" s="22"/>
      <c r="H12" s="19" t="s">
        <v>7</v>
      </c>
      <c r="I12" s="21"/>
      <c r="J12" s="17"/>
      <c r="K12" s="18"/>
      <c r="L12" s="18"/>
      <c r="M12" s="18"/>
      <c r="N12" s="26"/>
      <c r="O12" s="17"/>
      <c r="P12" s="18"/>
      <c r="Q12" s="18"/>
      <c r="R12" s="18"/>
      <c r="S12" s="18"/>
      <c r="T12" s="26"/>
      <c r="U12" s="18"/>
    </row>
    <row r="13" spans="2:21" ht="21" thickTop="1" thickBot="1" x14ac:dyDescent="0.5">
      <c r="B13" s="68"/>
      <c r="C13" s="5"/>
      <c r="D13" s="63" t="s">
        <v>18</v>
      </c>
      <c r="E13" s="6"/>
      <c r="F13" s="64"/>
      <c r="G13" s="65"/>
      <c r="H13" s="9"/>
      <c r="I13" s="24" t="s">
        <v>26</v>
      </c>
      <c r="J13" s="17"/>
      <c r="K13" s="18"/>
      <c r="L13" s="18"/>
      <c r="M13" s="18"/>
      <c r="N13" s="26"/>
      <c r="O13" s="17"/>
      <c r="P13" s="69" t="s">
        <v>32</v>
      </c>
      <c r="Q13" s="18"/>
      <c r="R13" s="18"/>
      <c r="S13" s="18"/>
      <c r="T13" s="26"/>
      <c r="U13" s="18"/>
    </row>
    <row r="14" spans="2:21" ht="15.6" thickTop="1" x14ac:dyDescent="0.35">
      <c r="B14" s="68"/>
      <c r="C14" s="17"/>
      <c r="D14" s="30" t="s">
        <v>8</v>
      </c>
      <c r="F14" s="18"/>
      <c r="G14" s="18"/>
      <c r="H14" s="18"/>
      <c r="I14" s="21"/>
      <c r="J14" s="17"/>
      <c r="K14" s="18"/>
      <c r="L14" s="18"/>
      <c r="M14" s="18"/>
      <c r="N14" s="26"/>
      <c r="O14" s="17"/>
      <c r="Q14" s="18"/>
      <c r="R14" s="18"/>
      <c r="S14" s="18"/>
      <c r="T14" s="26"/>
      <c r="U14" s="18"/>
    </row>
    <row r="15" spans="2:21" ht="17.399999999999999" thickBot="1" x14ac:dyDescent="0.45">
      <c r="B15" s="68"/>
      <c r="C15" s="17"/>
      <c r="D15" s="22"/>
      <c r="F15" s="18"/>
      <c r="G15" s="18"/>
      <c r="H15" s="19" t="s">
        <v>7</v>
      </c>
      <c r="I15" s="21"/>
      <c r="J15" s="17"/>
      <c r="K15" s="18"/>
      <c r="L15" s="18"/>
      <c r="M15" s="18"/>
      <c r="N15" s="26"/>
      <c r="O15" s="17"/>
      <c r="P15" s="70" t="s">
        <v>40</v>
      </c>
      <c r="Q15" s="18"/>
      <c r="R15" s="18"/>
      <c r="S15" s="18"/>
      <c r="T15" s="26"/>
      <c r="U15" s="18"/>
    </row>
    <row r="16" spans="2:21" ht="19.8" customHeight="1" thickTop="1" thickBot="1" x14ac:dyDescent="0.5">
      <c r="B16" s="68"/>
      <c r="C16" s="5"/>
      <c r="D16" s="63" t="s">
        <v>12</v>
      </c>
      <c r="E16" s="6"/>
      <c r="F16" s="6"/>
      <c r="G16" s="6"/>
      <c r="H16" s="86"/>
      <c r="I16" s="25" t="s">
        <v>27</v>
      </c>
      <c r="J16" s="17"/>
      <c r="K16" s="18"/>
      <c r="L16" s="18"/>
      <c r="M16" s="18"/>
      <c r="N16" s="26"/>
      <c r="O16" s="17"/>
      <c r="P16" s="70" t="s">
        <v>42</v>
      </c>
      <c r="Q16" s="18"/>
      <c r="S16" s="18"/>
      <c r="T16" s="26"/>
      <c r="U16" s="18"/>
    </row>
    <row r="17" spans="2:21" ht="17.25" customHeight="1" thickTop="1" x14ac:dyDescent="0.35">
      <c r="B17" s="68"/>
      <c r="C17" s="17"/>
      <c r="D17" s="30" t="s">
        <v>20</v>
      </c>
      <c r="F17" s="18"/>
      <c r="G17" s="18"/>
      <c r="H17" s="18"/>
      <c r="I17" s="26"/>
      <c r="J17" s="17"/>
      <c r="K17" s="18"/>
      <c r="L17" s="18"/>
      <c r="M17" s="18"/>
      <c r="N17" s="26"/>
      <c r="O17" s="17"/>
      <c r="P17" s="85" t="s">
        <v>41</v>
      </c>
      <c r="Q17" s="85"/>
      <c r="R17" s="85"/>
      <c r="S17" s="85"/>
      <c r="T17" s="75"/>
      <c r="U17" s="18"/>
    </row>
    <row r="18" spans="2:21" ht="15" customHeight="1" thickBot="1" x14ac:dyDescent="0.35">
      <c r="B18" s="68"/>
      <c r="C18" s="17"/>
      <c r="D18" s="18"/>
      <c r="F18" s="18"/>
      <c r="G18" s="18"/>
      <c r="H18" s="19" t="s">
        <v>7</v>
      </c>
      <c r="I18" s="26"/>
      <c r="J18" s="17"/>
      <c r="K18" s="18"/>
      <c r="L18" s="18"/>
      <c r="M18" s="18"/>
      <c r="N18" s="26"/>
      <c r="O18" s="17"/>
      <c r="P18" s="85"/>
      <c r="Q18" s="85"/>
      <c r="R18" s="85"/>
      <c r="S18" s="85"/>
      <c r="T18" s="75"/>
      <c r="U18" s="18"/>
    </row>
    <row r="19" spans="2:21" ht="21" thickTop="1" thickBot="1" x14ac:dyDescent="0.5">
      <c r="B19" s="68"/>
      <c r="C19" s="5"/>
      <c r="D19" s="63" t="s">
        <v>36</v>
      </c>
      <c r="E19" s="6"/>
      <c r="F19" s="6"/>
      <c r="G19" s="6"/>
      <c r="H19" s="14"/>
      <c r="I19" s="25" t="s">
        <v>37</v>
      </c>
      <c r="J19" s="17"/>
      <c r="K19" s="18"/>
      <c r="L19" s="18"/>
      <c r="M19" s="18"/>
      <c r="N19" s="26"/>
      <c r="O19" s="17"/>
      <c r="P19" s="85"/>
      <c r="Q19" s="85"/>
      <c r="R19" s="85"/>
      <c r="S19" s="85"/>
      <c r="T19" s="75"/>
      <c r="U19" s="18"/>
    </row>
    <row r="20" spans="2:21" ht="15.6" thickTop="1" x14ac:dyDescent="0.35">
      <c r="B20" s="68"/>
      <c r="C20" s="17"/>
      <c r="D20" s="30" t="s">
        <v>38</v>
      </c>
      <c r="F20" s="18"/>
      <c r="G20" s="18"/>
      <c r="H20" s="18"/>
      <c r="I20" s="26"/>
      <c r="J20" s="17"/>
      <c r="K20" s="18"/>
      <c r="L20" s="18"/>
      <c r="M20" s="18"/>
      <c r="N20" s="26"/>
      <c r="O20" s="17"/>
      <c r="P20" s="85"/>
      <c r="Q20" s="85"/>
      <c r="R20" s="85"/>
      <c r="S20" s="85"/>
      <c r="T20" s="75"/>
      <c r="U20" s="18"/>
    </row>
    <row r="21" spans="2:21" ht="15" customHeight="1" thickBot="1" x14ac:dyDescent="0.35">
      <c r="B21" s="68"/>
      <c r="C21" s="27"/>
      <c r="D21" s="28"/>
      <c r="E21" s="28"/>
      <c r="F21" s="28"/>
      <c r="G21" s="28"/>
      <c r="H21" s="28"/>
      <c r="I21" s="29"/>
      <c r="J21" s="17"/>
      <c r="K21" s="18"/>
      <c r="L21" s="18"/>
      <c r="M21" s="18"/>
      <c r="N21" s="26"/>
      <c r="O21" s="17"/>
      <c r="P21" s="85"/>
      <c r="Q21" s="85"/>
      <c r="R21" s="85"/>
      <c r="S21" s="85"/>
      <c r="T21" s="75"/>
      <c r="U21" s="18"/>
    </row>
    <row r="22" spans="2:21" ht="21" thickTop="1" thickBot="1" x14ac:dyDescent="0.35">
      <c r="B22" s="68"/>
      <c r="C22" s="60"/>
      <c r="D22" s="61"/>
      <c r="E22" s="61"/>
      <c r="F22" s="61"/>
      <c r="G22" s="62" t="s">
        <v>39</v>
      </c>
      <c r="H22" s="83">
        <f xml:space="preserve"> IF(I28 &gt; J28, L28, IF(I29 &gt; J29, L28, IF(I30 &gt; J30, L29, IF(I31 &gt; J31, L30, L31))))</f>
        <v>2026</v>
      </c>
      <c r="I22" s="84"/>
      <c r="J22" s="27"/>
      <c r="K22" s="28"/>
      <c r="L22" s="28"/>
      <c r="M22" s="28"/>
      <c r="N22" s="29"/>
      <c r="O22" s="17"/>
      <c r="P22" s="85"/>
      <c r="Q22" s="85"/>
      <c r="R22" s="85"/>
      <c r="S22" s="85"/>
      <c r="T22" s="75"/>
      <c r="U22" s="18"/>
    </row>
    <row r="23" spans="2:21" ht="17.25" customHeight="1" thickTop="1" x14ac:dyDescent="0.3">
      <c r="B23" s="68"/>
      <c r="C23" s="15"/>
      <c r="D23" s="16"/>
      <c r="E23" s="16"/>
      <c r="F23" s="76" t="s">
        <v>22</v>
      </c>
      <c r="G23" s="76" t="s">
        <v>21</v>
      </c>
      <c r="H23" s="16"/>
      <c r="I23" s="16"/>
      <c r="J23" s="16"/>
      <c r="K23" s="16"/>
      <c r="L23" s="16"/>
      <c r="M23" s="16"/>
      <c r="N23" s="32"/>
      <c r="O23" s="17"/>
      <c r="P23" s="85"/>
      <c r="Q23" s="85"/>
      <c r="R23" s="85"/>
      <c r="S23" s="85"/>
      <c r="T23" s="75"/>
      <c r="U23" s="18"/>
    </row>
    <row r="24" spans="2:21" ht="14.4" customHeight="1" x14ac:dyDescent="0.3">
      <c r="B24" s="68"/>
      <c r="C24" s="17"/>
      <c r="D24" s="18"/>
      <c r="E24" s="18"/>
      <c r="F24" s="77"/>
      <c r="G24" s="77"/>
      <c r="H24" s="18"/>
      <c r="I24" s="18"/>
      <c r="J24" s="18"/>
      <c r="K24" s="18"/>
      <c r="L24" s="18"/>
      <c r="M24" s="18"/>
      <c r="N24" s="26"/>
      <c r="O24" s="17"/>
      <c r="P24" s="85"/>
      <c r="Q24" s="85"/>
      <c r="R24" s="85"/>
      <c r="S24" s="85"/>
      <c r="T24" s="75"/>
      <c r="U24" s="18"/>
    </row>
    <row r="25" spans="2:21" ht="16.95" customHeight="1" x14ac:dyDescent="0.3">
      <c r="B25" s="68"/>
      <c r="C25" s="17"/>
      <c r="D25" s="18"/>
      <c r="E25" s="18"/>
      <c r="F25" s="77"/>
      <c r="G25" s="77"/>
      <c r="H25" s="49"/>
      <c r="I25" s="49"/>
      <c r="J25" s="18"/>
      <c r="K25" s="18"/>
      <c r="L25" s="18"/>
      <c r="M25" s="79" t="s">
        <v>23</v>
      </c>
      <c r="N25" s="80"/>
      <c r="O25" s="17"/>
      <c r="P25" s="85"/>
      <c r="Q25" s="85"/>
      <c r="R25" s="85"/>
      <c r="S25" s="85"/>
      <c r="T25" s="75"/>
      <c r="U25" s="18"/>
    </row>
    <row r="26" spans="2:21" ht="16.95" customHeight="1" x14ac:dyDescent="0.3">
      <c r="B26" s="68"/>
      <c r="C26" s="17"/>
      <c r="D26" s="18"/>
      <c r="E26" s="18"/>
      <c r="F26" s="77"/>
      <c r="G26" s="77"/>
      <c r="H26" s="49"/>
      <c r="I26" s="51" t="s">
        <v>30</v>
      </c>
      <c r="J26" s="18"/>
      <c r="K26" s="18"/>
      <c r="L26" s="31"/>
      <c r="M26" s="79" t="s">
        <v>24</v>
      </c>
      <c r="N26" s="80"/>
      <c r="O26" s="17"/>
      <c r="P26" s="18"/>
      <c r="Q26" s="18"/>
      <c r="R26" s="18"/>
      <c r="S26" s="18"/>
      <c r="T26" s="26"/>
      <c r="U26" s="18"/>
    </row>
    <row r="27" spans="2:21" ht="41.4" customHeight="1" thickBot="1" x14ac:dyDescent="0.35">
      <c r="B27" s="68"/>
      <c r="C27" s="17"/>
      <c r="D27" s="31" t="s">
        <v>0</v>
      </c>
      <c r="E27" s="18"/>
      <c r="F27" s="31" t="s">
        <v>1</v>
      </c>
      <c r="G27" s="52" t="s">
        <v>2</v>
      </c>
      <c r="H27" s="18"/>
      <c r="I27" s="53" t="s">
        <v>9</v>
      </c>
      <c r="J27" s="54" t="s">
        <v>10</v>
      </c>
      <c r="K27" s="18"/>
      <c r="L27" s="31" t="s">
        <v>0</v>
      </c>
      <c r="M27" s="31" t="s">
        <v>1</v>
      </c>
      <c r="N27" s="50" t="s">
        <v>2</v>
      </c>
      <c r="O27" s="17"/>
      <c r="P27" s="18"/>
      <c r="Q27" s="18"/>
      <c r="R27" s="18"/>
      <c r="S27" s="18"/>
      <c r="T27" s="26"/>
      <c r="U27" s="18"/>
    </row>
    <row r="28" spans="2:21" ht="18.600000000000001" thickTop="1" x14ac:dyDescent="0.3">
      <c r="B28" s="68"/>
      <c r="C28" s="17"/>
      <c r="D28" s="31">
        <v>2024</v>
      </c>
      <c r="E28" s="18"/>
      <c r="F28" s="33">
        <f>'Contribuição Previdenciária'!$C$2</f>
        <v>4.4999999999999998E-2</v>
      </c>
      <c r="G28" s="34">
        <v>0</v>
      </c>
      <c r="H28" s="78" t="e" vm="1">
        <v>#VALUE!</v>
      </c>
      <c r="I28" s="35">
        <f>G28+F28</f>
        <v>4.4999999999999998E-2</v>
      </c>
      <c r="J28" s="36">
        <f>$G$32</f>
        <v>5.9480000000000005E-2</v>
      </c>
      <c r="K28" s="18"/>
      <c r="L28" s="31">
        <v>2024</v>
      </c>
      <c r="M28" s="37">
        <v>1</v>
      </c>
      <c r="N28" s="55">
        <v>0</v>
      </c>
      <c r="O28" s="17"/>
      <c r="P28" s="18"/>
      <c r="Q28" s="18"/>
      <c r="R28" s="18"/>
      <c r="S28" s="74"/>
      <c r="T28" s="71"/>
      <c r="U28" s="18"/>
    </row>
    <row r="29" spans="2:21" ht="19.2" x14ac:dyDescent="0.3">
      <c r="B29" s="68"/>
      <c r="C29" s="17"/>
      <c r="D29" s="31">
        <v>2025</v>
      </c>
      <c r="E29" s="18"/>
      <c r="F29" s="38">
        <f>F28*M29</f>
        <v>3.5999999999999997E-2</v>
      </c>
      <c r="G29" s="39">
        <f>(('Contribuição Previdenciária'!H3 * 'Contribuição Previdenciária'!G3) * 'Contribuição Previdenciária'!I3) * 'Contribuição Previdenciária'!D3</f>
        <v>1.4870000000000001E-2</v>
      </c>
      <c r="H29" s="78"/>
      <c r="I29" s="40">
        <f>G29+F29</f>
        <v>5.0869999999999999E-2</v>
      </c>
      <c r="J29" s="41">
        <f>$G$32</f>
        <v>5.9480000000000005E-2</v>
      </c>
      <c r="K29" s="18"/>
      <c r="L29" s="31">
        <v>2025</v>
      </c>
      <c r="M29" s="42">
        <v>0.8</v>
      </c>
      <c r="N29" s="56">
        <v>0.05</v>
      </c>
      <c r="O29" s="17"/>
      <c r="P29" s="69" t="s">
        <v>43</v>
      </c>
      <c r="Q29" s="18"/>
      <c r="R29" s="18"/>
      <c r="S29" s="74"/>
      <c r="T29" s="71"/>
      <c r="U29" s="18"/>
    </row>
    <row r="30" spans="2:21" ht="18" x14ac:dyDescent="0.3">
      <c r="B30" s="68"/>
      <c r="C30" s="17"/>
      <c r="D30" s="31">
        <v>2026</v>
      </c>
      <c r="E30" s="18"/>
      <c r="F30" s="38">
        <f>F28*M30</f>
        <v>2.7E-2</v>
      </c>
      <c r="G30" s="39">
        <f>(('Contribuição Previdenciária'!H4 * 'Contribuição Previdenciária'!G4) * 'Contribuição Previdenciária'!I4) * 'Contribuição Previdenciária'!D4</f>
        <v>2.9740000000000003E-2</v>
      </c>
      <c r="H30" s="78"/>
      <c r="I30" s="40">
        <f>G30+F30</f>
        <v>5.6739999999999999E-2</v>
      </c>
      <c r="J30" s="41">
        <f>$G$32</f>
        <v>5.9480000000000005E-2</v>
      </c>
      <c r="K30" s="18"/>
      <c r="L30" s="31">
        <v>2026</v>
      </c>
      <c r="M30" s="42">
        <v>0.6</v>
      </c>
      <c r="N30" s="56">
        <v>0.1</v>
      </c>
      <c r="O30" s="17"/>
      <c r="P30" s="18"/>
      <c r="Q30" s="18"/>
      <c r="R30" s="18"/>
      <c r="S30" s="74"/>
      <c r="T30" s="71"/>
      <c r="U30" s="18"/>
    </row>
    <row r="31" spans="2:21" ht="18" x14ac:dyDescent="0.3">
      <c r="B31" s="68"/>
      <c r="C31" s="17"/>
      <c r="D31" s="31">
        <v>2027</v>
      </c>
      <c r="E31" s="18"/>
      <c r="F31" s="38">
        <f>F28*M31</f>
        <v>1.7999999999999999E-2</v>
      </c>
      <c r="G31" s="39">
        <f>(('Contribuição Previdenciária'!H5 * 'Contribuição Previdenciária'!G5) * 'Contribuição Previdenciária'!I5) * 'Contribuição Previdenciária'!D5</f>
        <v>4.4609999999999997E-2</v>
      </c>
      <c r="H31" s="78"/>
      <c r="I31" s="40">
        <f>G31+F31</f>
        <v>6.2609999999999999E-2</v>
      </c>
      <c r="J31" s="41">
        <f>$G$32</f>
        <v>5.9480000000000005E-2</v>
      </c>
      <c r="K31" s="18"/>
      <c r="L31" s="31">
        <v>2027</v>
      </c>
      <c r="M31" s="42">
        <v>0.4</v>
      </c>
      <c r="N31" s="56">
        <v>0.15</v>
      </c>
      <c r="O31" s="17"/>
      <c r="P31" s="18"/>
      <c r="Q31" s="18"/>
      <c r="R31" s="18"/>
      <c r="S31" s="74"/>
      <c r="T31" s="71"/>
      <c r="U31" s="18"/>
    </row>
    <row r="32" spans="2:21" ht="18.600000000000001" customHeight="1" thickBot="1" x14ac:dyDescent="0.35">
      <c r="B32" s="68"/>
      <c r="C32" s="17"/>
      <c r="D32" s="31">
        <v>2028</v>
      </c>
      <c r="E32" s="18"/>
      <c r="F32" s="43">
        <v>0</v>
      </c>
      <c r="G32" s="44">
        <f>(('Contribuição Previdenciária'!H6 * 'Contribuição Previdenciária'!G6) * 'Contribuição Previdenciária'!I6) * 'Contribuição Previdenciária'!D6</f>
        <v>5.9480000000000005E-2</v>
      </c>
      <c r="H32" s="78"/>
      <c r="I32" s="45">
        <f>G32+F32</f>
        <v>5.9480000000000005E-2</v>
      </c>
      <c r="J32" s="46">
        <f>$G$32</f>
        <v>5.9480000000000005E-2</v>
      </c>
      <c r="K32" s="18"/>
      <c r="L32" s="31">
        <v>2028</v>
      </c>
      <c r="M32" s="47">
        <v>0</v>
      </c>
      <c r="N32" s="57">
        <v>0.2</v>
      </c>
      <c r="O32" s="17"/>
      <c r="P32" s="85" t="s">
        <v>44</v>
      </c>
      <c r="Q32" s="85"/>
      <c r="R32" s="85"/>
      <c r="S32" s="85"/>
      <c r="T32" s="26"/>
      <c r="U32" s="18"/>
    </row>
    <row r="33" spans="2:21" ht="15" customHeight="1" thickTop="1" x14ac:dyDescent="0.3">
      <c r="B33" s="68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6"/>
      <c r="O33" s="17"/>
      <c r="P33" s="85"/>
      <c r="Q33" s="85"/>
      <c r="R33" s="85"/>
      <c r="S33" s="85"/>
      <c r="T33" s="26"/>
      <c r="U33" s="18"/>
    </row>
    <row r="34" spans="2:21" x14ac:dyDescent="0.3">
      <c r="B34" s="68"/>
      <c r="C34" s="17"/>
      <c r="D34" s="18"/>
      <c r="E34" s="18"/>
      <c r="F34" s="58" t="s">
        <v>11</v>
      </c>
      <c r="G34" s="59" t="s">
        <v>33</v>
      </c>
      <c r="H34" s="18"/>
      <c r="I34" s="18"/>
      <c r="J34" s="18"/>
      <c r="K34" s="18"/>
      <c r="L34" s="18"/>
      <c r="M34" s="18"/>
      <c r="N34" s="26"/>
      <c r="O34" s="17"/>
      <c r="P34" s="85"/>
      <c r="Q34" s="85"/>
      <c r="R34" s="85"/>
      <c r="S34" s="85"/>
      <c r="T34" s="26"/>
      <c r="U34" s="18"/>
    </row>
    <row r="35" spans="2:21" x14ac:dyDescent="0.3">
      <c r="B35" s="68"/>
      <c r="C35" s="17"/>
      <c r="D35" s="18"/>
      <c r="E35" s="18"/>
      <c r="F35" s="58"/>
      <c r="G35" s="59" t="s">
        <v>34</v>
      </c>
      <c r="H35" s="18"/>
      <c r="I35" s="18"/>
      <c r="J35" s="18"/>
      <c r="K35" s="18"/>
      <c r="L35" s="18"/>
      <c r="M35" s="18"/>
      <c r="N35" s="26"/>
      <c r="O35" s="17"/>
      <c r="P35" s="18"/>
      <c r="Q35" s="18"/>
      <c r="R35" s="18"/>
      <c r="S35" s="18"/>
      <c r="T35" s="26"/>
      <c r="U35" s="18"/>
    </row>
    <row r="36" spans="2:21" x14ac:dyDescent="0.3">
      <c r="B36" s="68"/>
      <c r="C36" s="17"/>
      <c r="D36" s="18"/>
      <c r="E36" s="18"/>
      <c r="F36" s="18"/>
      <c r="G36" s="59" t="s">
        <v>35</v>
      </c>
      <c r="H36" s="18"/>
      <c r="I36" s="18"/>
      <c r="J36" s="18"/>
      <c r="K36" s="18"/>
      <c r="L36" s="18"/>
      <c r="M36" s="18"/>
      <c r="N36" s="26"/>
      <c r="O36" s="17"/>
      <c r="P36" s="18"/>
      <c r="Q36" s="18"/>
      <c r="R36" s="18"/>
      <c r="S36" s="82"/>
      <c r="T36" s="21"/>
      <c r="U36" s="18"/>
    </row>
    <row r="37" spans="2:21" x14ac:dyDescent="0.3">
      <c r="B37" s="68"/>
      <c r="C37" s="17"/>
      <c r="D37" s="18"/>
      <c r="E37" s="18"/>
      <c r="F37" s="18"/>
      <c r="G37" s="59" t="s">
        <v>16</v>
      </c>
      <c r="H37" s="18"/>
      <c r="I37" s="18"/>
      <c r="J37" s="18"/>
      <c r="K37" s="18"/>
      <c r="L37" s="18"/>
      <c r="M37" s="18"/>
      <c r="N37" s="26"/>
      <c r="O37" s="17"/>
      <c r="P37" s="18"/>
      <c r="Q37" s="18"/>
      <c r="R37" s="18"/>
      <c r="S37" s="82"/>
      <c r="T37" s="21"/>
      <c r="U37" s="18"/>
    </row>
    <row r="38" spans="2:21" ht="15" thickBot="1" x14ac:dyDescent="0.35">
      <c r="B38" s="68"/>
      <c r="C38" s="27"/>
      <c r="D38" s="28"/>
      <c r="E38" s="28"/>
      <c r="F38" s="28"/>
      <c r="G38" s="48" t="s">
        <v>17</v>
      </c>
      <c r="H38" s="28"/>
      <c r="I38" s="28"/>
      <c r="J38" s="28"/>
      <c r="K38" s="28"/>
      <c r="L38" s="28"/>
      <c r="M38" s="28"/>
      <c r="N38" s="29"/>
      <c r="O38" s="27"/>
      <c r="P38" s="28"/>
      <c r="Q38" s="28"/>
      <c r="R38" s="28"/>
      <c r="S38" s="28"/>
      <c r="T38" s="29"/>
      <c r="U38" s="18"/>
    </row>
    <row r="39" spans="2:21" ht="15.6" thickTop="1" thickBot="1" x14ac:dyDescent="0.35">
      <c r="B39" s="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4"/>
    </row>
  </sheetData>
  <sheetProtection algorithmName="SHA-512" hashValue="N+3s5PlcVrNGZBrp6Z3a/2keJd7cMBx1xEMxujIVx7bC6JHf+P5eFcbr4smch+hcugENq2Jhit9UFFEp3o3lJA==" saltValue="5etG0/CAqZ1+cZe7v9I4Mw==" spinCount="100000" sheet="1" objects="1" scenarios="1" selectLockedCells="1"/>
  <mergeCells count="10">
    <mergeCell ref="I8:I9"/>
    <mergeCell ref="S36:S37"/>
    <mergeCell ref="H22:I22"/>
    <mergeCell ref="P17:S25"/>
    <mergeCell ref="P32:S34"/>
    <mergeCell ref="G23:G26"/>
    <mergeCell ref="F23:F26"/>
    <mergeCell ref="H28:H32"/>
    <mergeCell ref="M25:N25"/>
    <mergeCell ref="M26:N26"/>
  </mergeCells>
  <conditionalFormatting sqref="M28:M3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{84BB4E74-152C-47EB-AD7D-D59DAD65B811}</x14:id>
        </ext>
      </extLst>
    </cfRule>
  </conditionalFormatting>
  <conditionalFormatting sqref="N28:N3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{786B700E-DBD4-4871-BA67-C07BD8B5B29F}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E91D848-ACFB-4DAB-A18C-A6A50D63E1CA}">
            <x14:iconSet iconSet="3Flags" custom="1">
              <x14:cfvo type="percent">
                <xm:f>0</xm:f>
              </x14:cfvo>
              <x14:cfvo type="formula">
                <xm:f>$J$28</xm:f>
              </x14:cfvo>
              <x14:cfvo type="num" gte="0">
                <xm:f>$J$28</xm:f>
              </x14:cfvo>
              <x14:cfIcon iconSet="3Flags" iconId="2"/>
              <x14:cfIcon iconSet="3Flags" iconId="1"/>
              <x14:cfIcon iconSet="3Flags" iconId="0"/>
            </x14:iconSet>
          </x14:cfRule>
          <xm:sqref>I28:I31</xm:sqref>
        </x14:conditionalFormatting>
        <x14:conditionalFormatting xmlns:xm="http://schemas.microsoft.com/office/excel/2006/main">
          <x14:cfRule type="dataBar" id="{84BB4E74-152C-47EB-AD7D-D59DAD65B8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M28:M32</xm:sqref>
        </x14:conditionalFormatting>
        <x14:conditionalFormatting xmlns:xm="http://schemas.microsoft.com/office/excel/2006/main">
          <x14:cfRule type="dataBar" id="{786B700E-DBD4-4871-BA67-C07BD8B5B2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N28:N32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f22509-557f-4117-9011-8dea1b2590d4" xsi:nil="true"/>
    <lcf76f155ced4ddcb4097134ff3c332f xmlns="4e174663-d748-4176-95f9-37780077ea9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82925D7C18914A8B58F9976BBBFB2D" ma:contentTypeVersion="15" ma:contentTypeDescription="Crie um novo documento." ma:contentTypeScope="" ma:versionID="bd16cefdc8ee58e98ee7facc1e5a6736">
  <xsd:schema xmlns:xsd="http://www.w3.org/2001/XMLSchema" xmlns:xs="http://www.w3.org/2001/XMLSchema" xmlns:p="http://schemas.microsoft.com/office/2006/metadata/properties" xmlns:ns2="4e174663-d748-4176-95f9-37780077ea97" xmlns:ns3="81f22509-557f-4117-9011-8dea1b2590d4" targetNamespace="http://schemas.microsoft.com/office/2006/metadata/properties" ma:root="true" ma:fieldsID="c6a428181f3f3a178a65c3038ccae040" ns2:_="" ns3:_="">
    <xsd:import namespace="4e174663-d748-4176-95f9-37780077ea97"/>
    <xsd:import namespace="81f22509-557f-4117-9011-8dea1b259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74663-d748-4176-95f9-37780077e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00430ded-cfac-4916-aac6-59002952a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2509-557f-4117-9011-8dea1b2590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5ef111b-3c69-4043-88e6-e95a87e8145a}" ma:internalName="TaxCatchAll" ma:showField="CatchAllData" ma:web="81f22509-557f-4117-9011-8dea1b2590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50DC9-836E-4F61-8A4B-70FD5FEBA9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E162F-664F-459D-83FB-37584AF70B11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f22509-557f-4117-9011-8dea1b2590d4"/>
    <ds:schemaRef ds:uri="4e174663-d748-4176-95f9-37780077ea97"/>
  </ds:schemaRefs>
</ds:datastoreItem>
</file>

<file path=customXml/itemProps3.xml><?xml version="1.0" encoding="utf-8"?>
<ds:datastoreItem xmlns:ds="http://schemas.openxmlformats.org/officeDocument/2006/customXml" ds:itemID="{7154DDC4-6468-44C0-965D-4AF78BB56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74663-d748-4176-95f9-37780077ea97"/>
    <ds:schemaRef ds:uri="81f22509-557f-4117-9011-8dea1b259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Contribuição Previdenciária</vt:lpstr>
      <vt:lpstr>Simulação Tributária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 Ortega</dc:creator>
  <cp:keywords/>
  <dc:description/>
  <cp:lastModifiedBy>Mateus Ortega</cp:lastModifiedBy>
  <cp:revision/>
  <dcterms:created xsi:type="dcterms:W3CDTF">2024-09-02T16:56:47Z</dcterms:created>
  <dcterms:modified xsi:type="dcterms:W3CDTF">2024-09-13T18:31:51Z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0x010100C682925D7C18914A8B58F9976BBBFB2D</vt:lpwstr>
  </property>
  <property fmtid="{D5CDD505-2E9C-101B-9397-08002B2CF9AE}" pid="3" name="MediaServiceImageTags">
    <vt:lpwstr/>
  </property>
</Properties>
</file>